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2643241D-EEF7-4218-8E36-F9240260B38F}" xr6:coauthVersionLast="47" xr6:coauthVersionMax="47" xr10:uidLastSave="{00000000-0000-0000-0000-000000000000}"/>
  <bookViews>
    <workbookView showHorizontalScroll="0" showSheetTabs="0" xWindow="-110" yWindow="-110" windowWidth="38620" windowHeight="2110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<sst xmlns="http://schemas.openxmlformats.org/spreadsheetml/2006/main" count="456" uniqueCount="260">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</sst>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Professionals</c:v>
                </c:pt>
                <c:pt idx="1">
                  <c:v>Comm. &amp; Personal Service</c:v>
                </c:pt>
                <c:pt idx="2">
                  <c:v>Clerical and Admin</c:v>
                </c:pt>
                <c:pt idx="3">
                  <c:v>Managers</c:v>
                </c:pt>
                <c:pt idx="4">
                  <c:v>Technicians &amp; Trades</c:v>
                </c:pt>
                <c:pt idx="5">
                  <c:v>Sales</c:v>
                </c:pt>
                <c:pt idx="6">
                  <c:v>Labourers</c:v>
                </c:pt>
                <c:pt idx="7">
                  <c:v>Machinery Operators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23.996074879227052</c:v>
                </c:pt>
                <c:pt idx="1">
                  <c:v>15.177133655394526</c:v>
                </c:pt>
                <c:pt idx="2">
                  <c:v>14.533011272141708</c:v>
                </c:pt>
                <c:pt idx="3">
                  <c:v>12.298711755233494</c:v>
                </c:pt>
                <c:pt idx="4">
                  <c:v>12.052133655394524</c:v>
                </c:pt>
                <c:pt idx="5">
                  <c:v>11.938909017713366</c:v>
                </c:pt>
                <c:pt idx="6">
                  <c:v>7.0450885668276966</c:v>
                </c:pt>
                <c:pt idx="7">
                  <c:v>2.9589371980676327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Retail Trade</c:v>
                </c:pt>
                <c:pt idx="1">
                  <c:v>Health Care &amp; Social Assist</c:v>
                </c:pt>
                <c:pt idx="2">
                  <c:v>Education &amp; Training</c:v>
                </c:pt>
                <c:pt idx="3">
                  <c:v>Public Admin &amp; Safety</c:v>
                </c:pt>
                <c:pt idx="4">
                  <c:v>Accommodation &amp; Food</c:v>
                </c:pt>
                <c:pt idx="5">
                  <c:v>Construction</c:v>
                </c:pt>
                <c:pt idx="6">
                  <c:v>Professional &amp; Tech</c:v>
                </c:pt>
                <c:pt idx="7">
                  <c:v>Transport, Post, Warehouse</c:v>
                </c:pt>
                <c:pt idx="8">
                  <c:v>Other Services</c:v>
                </c:pt>
                <c:pt idx="9">
                  <c:v>Manufacturing</c:v>
                </c:pt>
                <c:pt idx="10">
                  <c:v>Admin &amp; Support</c:v>
                </c:pt>
                <c:pt idx="11">
                  <c:v>Financial &amp; Insurance</c:v>
                </c:pt>
                <c:pt idx="12">
                  <c:v>Arts &amp; Recreation</c:v>
                </c:pt>
                <c:pt idx="13">
                  <c:v>Rental, Hiring &amp; Real Estate</c:v>
                </c:pt>
                <c:pt idx="14">
                  <c:v>Wholesale Trade</c:v>
                </c:pt>
                <c:pt idx="15">
                  <c:v>Info. Media &amp; Telecom.</c:v>
                </c:pt>
                <c:pt idx="16">
                  <c:v>Electricity, Gas, Water, Waste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13.759749589490969</c:v>
                </c:pt>
                <c:pt idx="1">
                  <c:v>13.672516420361248</c:v>
                </c:pt>
                <c:pt idx="2">
                  <c:v>11.16841133004926</c:v>
                </c:pt>
                <c:pt idx="3">
                  <c:v>10.147270114942529</c:v>
                </c:pt>
                <c:pt idx="4">
                  <c:v>8.6643062397372734</c:v>
                </c:pt>
                <c:pt idx="5">
                  <c:v>7.8176313628899834</c:v>
                </c:pt>
                <c:pt idx="6">
                  <c:v>7.4994868637110006</c:v>
                </c:pt>
                <c:pt idx="7">
                  <c:v>4.9774220032840724</c:v>
                </c:pt>
                <c:pt idx="8">
                  <c:v>4.9055829228243022</c:v>
                </c:pt>
                <c:pt idx="9">
                  <c:v>4.0845648604269291</c:v>
                </c:pt>
                <c:pt idx="10">
                  <c:v>3.284072249589491</c:v>
                </c:pt>
                <c:pt idx="11">
                  <c:v>3.1480911330049257</c:v>
                </c:pt>
                <c:pt idx="12">
                  <c:v>2.0037972085385878</c:v>
                </c:pt>
                <c:pt idx="13">
                  <c:v>1.7010467980295565</c:v>
                </c:pt>
                <c:pt idx="14">
                  <c:v>1.6420361247947455</c:v>
                </c:pt>
                <c:pt idx="15">
                  <c:v>0.86206896551724133</c:v>
                </c:pt>
                <c:pt idx="16">
                  <c:v>0.32584154351395728</c:v>
                </c:pt>
                <c:pt idx="17">
                  <c:v>0.18729474548440067</c:v>
                </c:pt>
                <c:pt idx="18">
                  <c:v>0.14880952380952381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Walked only</c:v>
                </c:pt>
                <c:pt idx="5">
                  <c:v>Train</c:v>
                </c:pt>
                <c:pt idx="6">
                  <c:v>Bus</c:v>
                </c:pt>
                <c:pt idx="7">
                  <c:v>Tram/light rail</c:v>
                </c:pt>
                <c:pt idx="8">
                  <c:v>Bicycle</c:v>
                </c:pt>
                <c:pt idx="9">
                  <c:v>Other Mode</c:v>
                </c:pt>
                <c:pt idx="10">
                  <c:v>Truck</c:v>
                </c:pt>
                <c:pt idx="11">
                  <c:v>Taxi/ride-share</c:v>
                </c:pt>
                <c:pt idx="12">
                  <c:v>Motorbike</c:v>
                </c:pt>
                <c:pt idx="13">
                  <c:v>Ferry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49.295216389625189</c:v>
                </c:pt>
                <c:pt idx="1">
                  <c:v>24.36891520301236</c:v>
                </c:pt>
                <c:pt idx="2">
                  <c:v>14.160081254490054</c:v>
                </c:pt>
                <c:pt idx="3">
                  <c:v>3.9041791562414843</c:v>
                </c:pt>
                <c:pt idx="4">
                  <c:v>2.4103847201922362</c:v>
                </c:pt>
                <c:pt idx="5">
                  <c:v>2.3063393365868161</c:v>
                </c:pt>
                <c:pt idx="6">
                  <c:v>0.91411301310476367</c:v>
                </c:pt>
                <c:pt idx="7">
                  <c:v>0.899249386875418</c:v>
                </c:pt>
                <c:pt idx="8">
                  <c:v>0.57472688086803581</c:v>
                </c:pt>
                <c:pt idx="9">
                  <c:v>0.36168157158074665</c:v>
                </c:pt>
                <c:pt idx="10">
                  <c:v>0.2873634404340179</c:v>
                </c:pt>
                <c:pt idx="11">
                  <c:v>0.26011345901355065</c:v>
                </c:pt>
                <c:pt idx="12">
                  <c:v>0.22790893551663488</c:v>
                </c:pt>
                <c:pt idx="13">
                  <c:v>2.9727252458691504E-2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Moonee Valley </c:v>
                </c:pt>
                <c:pt idx="1">
                  <c:v>Maribyrnong </c:v>
                </c:pt>
                <c:pt idx="2">
                  <c:v>Moreland </c:v>
                </c:pt>
                <c:pt idx="3">
                  <c:v>Brimbank </c:v>
                </c:pt>
                <c:pt idx="4">
                  <c:v>Hume </c:v>
                </c:pt>
                <c:pt idx="5">
                  <c:v>Melbourne </c:v>
                </c:pt>
                <c:pt idx="6">
                  <c:v>Yarra </c:v>
                </c:pt>
                <c:pt idx="7">
                  <c:v>Port Phillip </c:v>
                </c:pt>
                <c:pt idx="8">
                  <c:v>Hobsons Bay </c:v>
                </c:pt>
                <c:pt idx="9">
                  <c:v>Darebin </c:v>
                </c:pt>
                <c:pt idx="10">
                  <c:v>Melton </c:v>
                </c:pt>
                <c:pt idx="11">
                  <c:v>Whittlesea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35.212771239882812</c:v>
                </c:pt>
                <c:pt idx="1">
                  <c:v>7.0679456058070746</c:v>
                </c:pt>
                <c:pt idx="2">
                  <c:v>5.1686158737368002</c:v>
                </c:pt>
                <c:pt idx="3">
                  <c:v>5.1158897759464335</c:v>
                </c:pt>
                <c:pt idx="4">
                  <c:v>4.3836422477199175</c:v>
                </c:pt>
                <c:pt idx="5">
                  <c:v>3.8277841468404272</c:v>
                </c:pt>
                <c:pt idx="6">
                  <c:v>2.5231858865700003</c:v>
                </c:pt>
                <c:pt idx="7">
                  <c:v>2.4162354294077675</c:v>
                </c:pt>
                <c:pt idx="8">
                  <c:v>2.3651429512154971</c:v>
                </c:pt>
                <c:pt idx="9">
                  <c:v>1.9804934449769691</c:v>
                </c:pt>
                <c:pt idx="10">
                  <c:v>1.820020222446916</c:v>
                </c:pt>
                <c:pt idx="11">
                  <c:v>1.5682895303748383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50" val="36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70" zoomScaleNormal="70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Moonee Valley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50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Moonee Valley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931</v>
      </c>
      <c r="AA4" s="50">
        <f>Z4+0.00001*W4</f>
        <v>931.00000999999997</v>
      </c>
      <c r="AB4" s="42">
        <f>RANK(AA4,AA$4:AA$17)</f>
        <v>6</v>
      </c>
      <c r="AC4" s="42" t="str">
        <f>VLOOKUP(MATCH(W4,AB$4:AB$17,0),$W$4:$Z$17,3)</f>
        <v>Car, as driver</v>
      </c>
      <c r="AD4" s="42">
        <f>VLOOKUP(MATCH(W4,AB$4:AB$17,0),$W$4:$Z$17,4)</f>
        <v>19899</v>
      </c>
      <c r="AE4" s="51">
        <f>AD4/SUM(AD$4:AD$17)*100</f>
        <v>49.295216389625189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Moonee Valley </v>
      </c>
      <c r="AN4" s="51">
        <f>VLOOKUP(MATCH(AG4,AL$4:AL$82,0),$AG$4:$AJ$82,4)</f>
        <v>35.212771239882812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Moonee Valley</v>
      </c>
      <c r="D5" s="121"/>
      <c r="E5" s="121"/>
      <c r="F5" s="122">
        <f>T5</f>
        <v>40540</v>
      </c>
      <c r="G5" s="123"/>
      <c r="I5" s="108" t="s">
        <v>139</v>
      </c>
      <c r="J5" s="106" t="str">
        <f>CONCATENATE(ROUNDUP(U10,1),"%")</f>
        <v>53.2%</v>
      </c>
      <c r="L5" s="108" t="s">
        <v>247</v>
      </c>
      <c r="M5" s="106" t="str">
        <f>CONCATENATE(ROUNDUP(T16,1),"%")</f>
        <v>56.7%</v>
      </c>
      <c r="N5" s="34"/>
      <c r="O5" s="81"/>
      <c r="R5" s="36">
        <v>3</v>
      </c>
      <c r="S5" s="39" t="s">
        <v>0</v>
      </c>
      <c r="T5" s="45">
        <f>VLOOKUP($G$3,Data!$A$5:$EN$87,R5)</f>
        <v>40540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369</v>
      </c>
      <c r="AA5" s="50">
        <f t="shared" ref="AA5:AA17" si="0">Z5+0.00001*W5</f>
        <v>369.00002000000001</v>
      </c>
      <c r="AB5" s="42">
        <f t="shared" ref="AB5:AB17" si="1">RANK(AA5,AA$4:AA$17)</f>
        <v>7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9837</v>
      </c>
      <c r="AE5" s="51">
        <f t="shared" ref="AE5:AE17" si="4">AD5/SUM(AD$4:AD$17)*100</f>
        <v>24.36891520301236</v>
      </c>
      <c r="AG5" s="49">
        <v>2</v>
      </c>
      <c r="AH5" s="36">
        <v>66</v>
      </c>
      <c r="AI5" s="39" t="s">
        <v>142</v>
      </c>
      <c r="AJ5" s="54">
        <f>VLOOKUP($G$3,Data!$A$5:$EM$87,AH5)</f>
        <v>5.7803468208092491E-2</v>
      </c>
      <c r="AK5" s="51">
        <f t="shared" ref="AK5:AK68" si="5">AJ5+0.00001*AH5</f>
        <v>5.8463468208092492E-2</v>
      </c>
      <c r="AL5" s="42">
        <f t="shared" ref="AL5:AL68" si="6">RANK(AK5,AK$4:AK$82)</f>
        <v>50</v>
      </c>
      <c r="AM5" s="42" t="str">
        <f t="shared" ref="AM5:AM68" si="7">VLOOKUP(MATCH(AG5,AL$4:AL$82,0),$AG$4:$AJ$82,3)</f>
        <v xml:space="preserve">Maribyrnong </v>
      </c>
      <c r="AN5" s="51">
        <f t="shared" ref="AN5:AN68" si="8">VLOOKUP(MATCH(AG5,AL$4:AL$82,0),$AG$4:$AJ$82,4)</f>
        <v>7.0679456058070746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46.9%</v>
      </c>
      <c r="L6" s="108" t="s">
        <v>248</v>
      </c>
      <c r="M6" s="106" t="str">
        <f>CONCATENATE(ROUNDUP(T17,1),"%")</f>
        <v>43.4%</v>
      </c>
      <c r="N6" s="55"/>
      <c r="O6" s="82"/>
      <c r="R6" s="36">
        <v>4</v>
      </c>
      <c r="S6" s="39" t="s">
        <v>133</v>
      </c>
      <c r="T6" s="45">
        <f>VLOOKUP($G$3,Data!$A$5:$EN$87,R6)</f>
        <v>7103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12</v>
      </c>
      <c r="AA6" s="50">
        <f t="shared" si="0"/>
        <v>12.000030000000001</v>
      </c>
      <c r="AB6" s="42">
        <f t="shared" si="1"/>
        <v>14</v>
      </c>
      <c r="AC6" s="42" t="str">
        <f t="shared" si="2"/>
        <v>Did not go to work</v>
      </c>
      <c r="AD6" s="42">
        <f t="shared" si="3"/>
        <v>5716</v>
      </c>
      <c r="AE6" s="51">
        <f t="shared" si="4"/>
        <v>14.160081254490054</v>
      </c>
      <c r="AG6" s="49">
        <v>3</v>
      </c>
      <c r="AH6" s="36">
        <v>67</v>
      </c>
      <c r="AI6" s="39" t="s">
        <v>143</v>
      </c>
      <c r="AJ6" s="54">
        <f>VLOOKUP($G$3,Data!$A$5:$EM$87,AH6)</f>
        <v>0.12091223631831541</v>
      </c>
      <c r="AK6" s="51">
        <f t="shared" si="5"/>
        <v>0.12158223631831541</v>
      </c>
      <c r="AL6" s="42">
        <f t="shared" si="6"/>
        <v>35</v>
      </c>
      <c r="AM6" s="42" t="str">
        <f t="shared" si="7"/>
        <v xml:space="preserve">Moreland </v>
      </c>
      <c r="AN6" s="51">
        <f t="shared" si="8"/>
        <v>5.1686158737368002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25733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363</v>
      </c>
      <c r="AA7" s="50">
        <f t="shared" si="0"/>
        <v>363.00004000000001</v>
      </c>
      <c r="AB7" s="42">
        <f t="shared" si="1"/>
        <v>8</v>
      </c>
      <c r="AC7" s="42" t="str">
        <f t="shared" si="2"/>
        <v>Car, as passenger</v>
      </c>
      <c r="AD7" s="42">
        <f t="shared" si="3"/>
        <v>1576</v>
      </c>
      <c r="AE7" s="51">
        <f t="shared" si="4"/>
        <v>3.9041791562414843</v>
      </c>
      <c r="AG7" s="49">
        <v>4</v>
      </c>
      <c r="AH7" s="36">
        <v>68</v>
      </c>
      <c r="AI7" s="39" t="s">
        <v>144</v>
      </c>
      <c r="AJ7" s="54">
        <f>VLOOKUP($G$3,Data!$A$5:$EM$87,AH7)</f>
        <v>1.1655160657973238</v>
      </c>
      <c r="AK7" s="51">
        <f t="shared" si="5"/>
        <v>1.1661960657973238</v>
      </c>
      <c r="AL7" s="42">
        <f t="shared" si="6"/>
        <v>14</v>
      </c>
      <c r="AM7" s="42" t="str">
        <f t="shared" si="7"/>
        <v xml:space="preserve">Brimbank </v>
      </c>
      <c r="AN7" s="51">
        <f t="shared" si="8"/>
        <v>5.1158897759464335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7695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105</v>
      </c>
      <c r="AA8" s="50">
        <f t="shared" si="0"/>
        <v>105.00005</v>
      </c>
      <c r="AB8" s="42">
        <f t="shared" si="1"/>
        <v>12</v>
      </c>
      <c r="AC8" s="42" t="str">
        <f t="shared" si="2"/>
        <v>Walked only</v>
      </c>
      <c r="AD8" s="42">
        <f t="shared" si="3"/>
        <v>973</v>
      </c>
      <c r="AE8" s="51">
        <f t="shared" si="4"/>
        <v>2.4103847201922362</v>
      </c>
      <c r="AG8" s="49">
        <v>5</v>
      </c>
      <c r="AH8" s="36">
        <v>69</v>
      </c>
      <c r="AI8" s="39" t="s">
        <v>145</v>
      </c>
      <c r="AJ8" s="54">
        <f>VLOOKUP($G$3,Data!$A$5:$EM$87,AH8)</f>
        <v>9.540467482906663E-2</v>
      </c>
      <c r="AK8" s="51">
        <f t="shared" si="5"/>
        <v>9.6094674829066626E-2</v>
      </c>
      <c r="AL8" s="42">
        <f t="shared" si="6"/>
        <v>37</v>
      </c>
      <c r="AM8" s="42" t="str">
        <f t="shared" si="7"/>
        <v xml:space="preserve">Hume </v>
      </c>
      <c r="AN8" s="51">
        <f t="shared" si="8"/>
        <v>4.3836422477199175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2.9%</v>
      </c>
      <c r="N9" s="124"/>
      <c r="O9" s="84"/>
      <c r="R9" s="36">
        <v>7</v>
      </c>
      <c r="S9" s="39" t="s">
        <v>138</v>
      </c>
      <c r="T9" s="45">
        <f>VLOOKUP($G$3,Data!$A$5:$EN$87,R9)</f>
        <v>19015</v>
      </c>
      <c r="U9" s="38">
        <f>T9/SUM(T9:T10)*100</f>
        <v>46.898507830805279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19899</v>
      </c>
      <c r="AA9" s="50">
        <f t="shared" si="0"/>
        <v>19899.000059999998</v>
      </c>
      <c r="AB9" s="42">
        <f t="shared" si="1"/>
        <v>1</v>
      </c>
      <c r="AC9" s="42" t="str">
        <f t="shared" si="2"/>
        <v>Train</v>
      </c>
      <c r="AD9" s="42">
        <f t="shared" si="3"/>
        <v>931</v>
      </c>
      <c r="AE9" s="51">
        <f t="shared" si="4"/>
        <v>2.3063393365868161</v>
      </c>
      <c r="AG9" s="49">
        <v>6</v>
      </c>
      <c r="AH9" s="36">
        <v>70</v>
      </c>
      <c r="AI9" s="39" t="s">
        <v>146</v>
      </c>
      <c r="AJ9" s="54">
        <f>VLOOKUP($G$3,Data!$A$5:$EM$87,AH9)</f>
        <v>4.1027745012564752E-2</v>
      </c>
      <c r="AK9" s="51">
        <f t="shared" si="5"/>
        <v>4.1727745012564751E-2</v>
      </c>
      <c r="AL9" s="42">
        <f t="shared" si="6"/>
        <v>56</v>
      </c>
      <c r="AM9" s="42" t="str">
        <f t="shared" si="7"/>
        <v xml:space="preserve">Melbourne </v>
      </c>
      <c r="AN9" s="51">
        <f t="shared" si="8"/>
        <v>3.8277841468404272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21530</v>
      </c>
      <c r="U10" s="38">
        <f>100-U9</f>
        <v>53.101492169194721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1576</v>
      </c>
      <c r="AA10" s="50">
        <f t="shared" si="0"/>
        <v>1576.0000700000001</v>
      </c>
      <c r="AB10" s="42">
        <f t="shared" si="1"/>
        <v>4</v>
      </c>
      <c r="AC10" s="42" t="str">
        <f t="shared" si="2"/>
        <v>Bus</v>
      </c>
      <c r="AD10" s="42">
        <f t="shared" si="3"/>
        <v>369</v>
      </c>
      <c r="AE10" s="51">
        <f t="shared" si="4"/>
        <v>0.91411301310476367</v>
      </c>
      <c r="AG10" s="49">
        <v>7</v>
      </c>
      <c r="AH10" s="36">
        <v>71</v>
      </c>
      <c r="AI10" s="39" t="s">
        <v>147</v>
      </c>
      <c r="AJ10" s="54">
        <f>VLOOKUP($G$3,Data!$A$5:$EM$87,AH10)</f>
        <v>0.39838195636185342</v>
      </c>
      <c r="AK10" s="51">
        <f t="shared" si="5"/>
        <v>0.39909195636185341</v>
      </c>
      <c r="AL10" s="42">
        <f t="shared" si="6"/>
        <v>25</v>
      </c>
      <c r="AM10" s="42" t="str">
        <f t="shared" si="7"/>
        <v xml:space="preserve">Yarra </v>
      </c>
      <c r="AN10" s="51">
        <f t="shared" si="8"/>
        <v>2.5231858865700003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116</v>
      </c>
      <c r="AA11" s="50">
        <f t="shared" si="0"/>
        <v>116.00008</v>
      </c>
      <c r="AB11" s="42">
        <f t="shared" si="1"/>
        <v>11</v>
      </c>
      <c r="AC11" s="42" t="str">
        <f t="shared" si="2"/>
        <v>Tram/light rail</v>
      </c>
      <c r="AD11" s="42">
        <f t="shared" si="3"/>
        <v>363</v>
      </c>
      <c r="AE11" s="51">
        <f t="shared" si="4"/>
        <v>0.899249386875418</v>
      </c>
      <c r="AG11" s="49">
        <v>8</v>
      </c>
      <c r="AH11" s="36">
        <v>72</v>
      </c>
      <c r="AI11" s="39" t="s">
        <v>148</v>
      </c>
      <c r="AJ11" s="54">
        <f>VLOOKUP($G$3,Data!$A$5:$EM$87,AH11)</f>
        <v>5.0658561296859174E-2</v>
      </c>
      <c r="AK11" s="51">
        <f t="shared" si="5"/>
        <v>5.1378561296859172E-2</v>
      </c>
      <c r="AL11" s="42">
        <f t="shared" si="6"/>
        <v>52</v>
      </c>
      <c r="AM11" s="42" t="str">
        <f t="shared" si="7"/>
        <v xml:space="preserve">Port Phillip </v>
      </c>
      <c r="AN11" s="51">
        <f t="shared" si="8"/>
        <v>2.4162354294077675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92</v>
      </c>
      <c r="AA12" s="50">
        <f t="shared" si="0"/>
        <v>92.00009</v>
      </c>
      <c r="AB12" s="42">
        <f t="shared" si="1"/>
        <v>13</v>
      </c>
      <c r="AC12" s="42" t="str">
        <f t="shared" si="2"/>
        <v>Bicycle</v>
      </c>
      <c r="AD12" s="42">
        <f t="shared" si="3"/>
        <v>232</v>
      </c>
      <c r="AE12" s="51">
        <f t="shared" si="4"/>
        <v>0.57472688086803581</v>
      </c>
      <c r="AG12" s="49">
        <v>9</v>
      </c>
      <c r="AH12" s="36">
        <v>73</v>
      </c>
      <c r="AI12" s="39" t="s">
        <v>149</v>
      </c>
      <c r="AJ12" s="54">
        <f>VLOOKUP($G$3,Data!$A$5:$EM$87,AH12)</f>
        <v>1.0294193815714507</v>
      </c>
      <c r="AK12" s="51">
        <f t="shared" si="5"/>
        <v>1.0301493815714506</v>
      </c>
      <c r="AL12" s="42">
        <f t="shared" si="6"/>
        <v>16</v>
      </c>
      <c r="AM12" s="42" t="str">
        <f t="shared" si="7"/>
        <v xml:space="preserve">Hobsons Bay </v>
      </c>
      <c r="AN12" s="51">
        <f t="shared" si="8"/>
        <v>2.3651429512154971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2.9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232</v>
      </c>
      <c r="AA13" s="50">
        <f t="shared" si="0"/>
        <v>232.0001</v>
      </c>
      <c r="AB13" s="42">
        <f t="shared" si="1"/>
        <v>9</v>
      </c>
      <c r="AC13" s="42" t="str">
        <f t="shared" si="2"/>
        <v>Other Mode</v>
      </c>
      <c r="AD13" s="42">
        <f t="shared" si="3"/>
        <v>146</v>
      </c>
      <c r="AE13" s="51">
        <f t="shared" si="4"/>
        <v>0.36168157158074665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5.1158897759464335</v>
      </c>
      <c r="AK13" s="51">
        <f t="shared" si="5"/>
        <v>5.1166297759464339</v>
      </c>
      <c r="AL13" s="42">
        <f t="shared" si="6"/>
        <v>4</v>
      </c>
      <c r="AM13" s="42" t="str">
        <f t="shared" si="7"/>
        <v xml:space="preserve">Darebin </v>
      </c>
      <c r="AN13" s="51">
        <f t="shared" si="8"/>
        <v>1.9804934449769691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146</v>
      </c>
      <c r="AA14" s="50">
        <f t="shared" si="0"/>
        <v>146.00011000000001</v>
      </c>
      <c r="AB14" s="42">
        <f t="shared" si="1"/>
        <v>10</v>
      </c>
      <c r="AC14" s="42" t="str">
        <f t="shared" si="2"/>
        <v>Truck</v>
      </c>
      <c r="AD14" s="42">
        <f t="shared" si="3"/>
        <v>116</v>
      </c>
      <c r="AE14" s="51">
        <f t="shared" si="4"/>
        <v>0.2873634404340179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78</v>
      </c>
      <c r="AM14" s="42" t="str">
        <f t="shared" si="7"/>
        <v xml:space="preserve">Melton </v>
      </c>
      <c r="AN14" s="51">
        <f t="shared" si="8"/>
        <v>1.820020222446916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973</v>
      </c>
      <c r="AA15" s="50">
        <f t="shared" si="0"/>
        <v>973.00012000000004</v>
      </c>
      <c r="AB15" s="42">
        <f t="shared" si="1"/>
        <v>5</v>
      </c>
      <c r="AC15" s="42" t="str">
        <f t="shared" si="2"/>
        <v>Taxi/ride-share</v>
      </c>
      <c r="AD15" s="42">
        <f t="shared" si="3"/>
        <v>105</v>
      </c>
      <c r="AE15" s="51">
        <f t="shared" si="4"/>
        <v>0.26011345901355065</v>
      </c>
      <c r="AG15" s="49">
        <v>12</v>
      </c>
      <c r="AH15" s="36">
        <v>76</v>
      </c>
      <c r="AI15" s="39" t="s">
        <v>152</v>
      </c>
      <c r="AJ15" s="54">
        <f>VLOOKUP($G$3,Data!$A$5:$EM$87,AH15)</f>
        <v>6.1783483215487059E-2</v>
      </c>
      <c r="AK15" s="51">
        <f t="shared" si="5"/>
        <v>6.2543483215487056E-2</v>
      </c>
      <c r="AL15" s="42">
        <f t="shared" si="6"/>
        <v>48</v>
      </c>
      <c r="AM15" s="42" t="str">
        <f t="shared" si="7"/>
        <v xml:space="preserve">Whittlesea </v>
      </c>
      <c r="AN15" s="51">
        <f t="shared" si="8"/>
        <v>1.5682895303748383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56.621722447239399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9837</v>
      </c>
      <c r="AA16" s="50">
        <f t="shared" si="0"/>
        <v>9837.0001300000004</v>
      </c>
      <c r="AB16" s="42">
        <f t="shared" si="1"/>
        <v>2</v>
      </c>
      <c r="AC16" s="42" t="str">
        <f t="shared" si="2"/>
        <v>Motorbike</v>
      </c>
      <c r="AD16" s="42">
        <f t="shared" si="3"/>
        <v>92</v>
      </c>
      <c r="AE16" s="51">
        <f t="shared" si="4"/>
        <v>0.22790893551663488</v>
      </c>
      <c r="AG16" s="49">
        <v>13</v>
      </c>
      <c r="AH16" s="36">
        <v>77</v>
      </c>
      <c r="AI16" s="39" t="s">
        <v>153</v>
      </c>
      <c r="AJ16" s="54">
        <f>VLOOKUP($G$3,Data!$A$5:$EM$87,AH16)</f>
        <v>7.0083781975725526E-2</v>
      </c>
      <c r="AK16" s="51">
        <f t="shared" si="5"/>
        <v>7.0853781975725533E-2</v>
      </c>
      <c r="AL16" s="42">
        <f t="shared" si="6"/>
        <v>45</v>
      </c>
      <c r="AM16" s="42" t="str">
        <f t="shared" si="7"/>
        <v xml:space="preserve">Wyndham </v>
      </c>
      <c r="AN16" s="51">
        <f t="shared" si="8"/>
        <v>1.4607257694074414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43.378277552760608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5716</v>
      </c>
      <c r="AA17" s="50">
        <f t="shared" si="0"/>
        <v>5716.0001400000001</v>
      </c>
      <c r="AB17" s="42">
        <f t="shared" si="1"/>
        <v>3</v>
      </c>
      <c r="AC17" s="42" t="str">
        <f t="shared" si="2"/>
        <v>Ferry</v>
      </c>
      <c r="AD17" s="42">
        <f t="shared" si="3"/>
        <v>12</v>
      </c>
      <c r="AE17" s="51">
        <f t="shared" si="4"/>
        <v>2.9727252458691504E-2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8.6596982522045632E-2</v>
      </c>
      <c r="AK17" s="51">
        <f t="shared" si="5"/>
        <v>8.7376982522045635E-2</v>
      </c>
      <c r="AL17" s="42">
        <f t="shared" si="6"/>
        <v>41</v>
      </c>
      <c r="AM17" s="42" t="str">
        <f t="shared" si="7"/>
        <v xml:space="preserve">Banyule </v>
      </c>
      <c r="AN17" s="51">
        <f t="shared" si="8"/>
        <v>1.1655160657973238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0</v>
      </c>
      <c r="AK18" s="51">
        <f t="shared" si="5"/>
        <v>7.9000000000000001E-4</v>
      </c>
      <c r="AL18" s="42">
        <f t="shared" si="6"/>
        <v>77</v>
      </c>
      <c r="AM18" s="42" t="str">
        <f t="shared" si="7"/>
        <v xml:space="preserve">Stonnington </v>
      </c>
      <c r="AN18" s="51">
        <f t="shared" si="8"/>
        <v>1.0583333333333333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Boroondara </v>
      </c>
      <c r="AN19" s="51">
        <f t="shared" si="8"/>
        <v>1.0294193815714507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4888</v>
      </c>
      <c r="U20" s="38">
        <f>T20+0.0001*Q20</f>
        <v>4888.0001000000002</v>
      </c>
      <c r="V20" s="50">
        <f>RANK(U20,U$20:U$27)</f>
        <v>4</v>
      </c>
      <c r="W20" s="39" t="str">
        <f>VLOOKUP(MATCH(Q20,V$20:V$27,0),$Q$20:$T$27,3)</f>
        <v>Professionals</v>
      </c>
      <c r="X20" s="45">
        <f>VLOOKUP(MATCH(Q20,V$20:V$27,0),$Q$20:$T$27,4)</f>
        <v>9537</v>
      </c>
      <c r="Y20" s="51">
        <f>X20/SUM(X$20:X$27)*100</f>
        <v>23.996074879227052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55</v>
      </c>
      <c r="AM20" s="42" t="str">
        <f t="shared" si="7"/>
        <v xml:space="preserve">Macedon Ranges </v>
      </c>
      <c r="AN20" s="51">
        <f t="shared" si="8"/>
        <v>0.83738174379953978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9537</v>
      </c>
      <c r="U21" s="38">
        <f t="shared" ref="U21:U27" si="9">T21+0.0001*Q21</f>
        <v>9537.0002000000004</v>
      </c>
      <c r="V21" s="50">
        <f t="shared" ref="V21:V27" si="10">RANK(U21,U$20:U$27)</f>
        <v>1</v>
      </c>
      <c r="W21" s="39" t="str">
        <f t="shared" ref="W21:W27" si="11">VLOOKUP(MATCH(Q21,V$20:V$27,0),$Q$20:$T$27,3)</f>
        <v>Comm. &amp; Personal Service</v>
      </c>
      <c r="X21" s="45">
        <f t="shared" ref="X21:X27" si="12">VLOOKUP(MATCH(Q21,V$20:V$27,0),$Q$20:$T$27,4)</f>
        <v>6032</v>
      </c>
      <c r="Y21" s="51">
        <f t="shared" ref="Y21:Y27" si="13">X21/SUM(X$20:X$27)*100</f>
        <v>15.177133655394526</v>
      </c>
      <c r="AG21" s="49">
        <v>18</v>
      </c>
      <c r="AH21" s="36">
        <v>82</v>
      </c>
      <c r="AI21" s="39" t="s">
        <v>158</v>
      </c>
      <c r="AJ21" s="54">
        <f>VLOOKUP($G$3,Data!$A$5:$EM$87,AH21)</f>
        <v>1.9804934449769691</v>
      </c>
      <c r="AK21" s="51">
        <f t="shared" si="5"/>
        <v>1.9813134449769692</v>
      </c>
      <c r="AL21" s="42">
        <f t="shared" si="6"/>
        <v>10</v>
      </c>
      <c r="AM21" s="42" t="str">
        <f t="shared" si="7"/>
        <v xml:space="preserve">Manningham </v>
      </c>
      <c r="AN21" s="51">
        <f t="shared" si="8"/>
        <v>0.52080045451676038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4790</v>
      </c>
      <c r="U22" s="38">
        <f t="shared" si="9"/>
        <v>4790.0002999999997</v>
      </c>
      <c r="V22" s="50">
        <f t="shared" si="10"/>
        <v>5</v>
      </c>
      <c r="W22" s="39" t="str">
        <f t="shared" si="11"/>
        <v>Clerical and Admin</v>
      </c>
      <c r="X22" s="45">
        <f t="shared" si="12"/>
        <v>5776</v>
      </c>
      <c r="Y22" s="51">
        <f t="shared" si="13"/>
        <v>14.533011272141708</v>
      </c>
      <c r="AG22" s="49">
        <v>19</v>
      </c>
      <c r="AH22" s="36">
        <v>83</v>
      </c>
      <c r="AI22" s="39" t="s">
        <v>159</v>
      </c>
      <c r="AJ22" s="54">
        <f>VLOOKUP($G$3,Data!$A$5:$EM$87,AH22)</f>
        <v>1.7008731148656312E-2</v>
      </c>
      <c r="AK22" s="51">
        <f t="shared" si="5"/>
        <v>1.7838731148656313E-2</v>
      </c>
      <c r="AL22" s="42">
        <f t="shared" si="6"/>
        <v>60</v>
      </c>
      <c r="AM22" s="42" t="str">
        <f t="shared" si="7"/>
        <v xml:space="preserve">Monash </v>
      </c>
      <c r="AN22" s="51">
        <f t="shared" si="8"/>
        <v>0.48076087145514923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6032</v>
      </c>
      <c r="U23" s="38">
        <f t="shared" si="9"/>
        <v>6032.0003999999999</v>
      </c>
      <c r="V23" s="50">
        <f t="shared" si="10"/>
        <v>2</v>
      </c>
      <c r="W23" s="39" t="str">
        <f t="shared" si="11"/>
        <v>Managers</v>
      </c>
      <c r="X23" s="45">
        <f t="shared" si="12"/>
        <v>4888</v>
      </c>
      <c r="Y23" s="51">
        <f t="shared" si="13"/>
        <v>12.298711755233494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9.0709074767437378E-2</v>
      </c>
      <c r="AK23" s="51">
        <f t="shared" si="5"/>
        <v>9.1549074767437372E-2</v>
      </c>
      <c r="AL23" s="42">
        <f t="shared" si="6"/>
        <v>38</v>
      </c>
      <c r="AM23" s="42" t="str">
        <f t="shared" si="7"/>
        <v xml:space="preserve">Whitehorse </v>
      </c>
      <c r="AN23" s="51">
        <f t="shared" si="8"/>
        <v>0.47015590802237295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5776</v>
      </c>
      <c r="U24" s="38">
        <f t="shared" si="9"/>
        <v>5776.0005000000001</v>
      </c>
      <c r="V24" s="50">
        <f t="shared" si="10"/>
        <v>3</v>
      </c>
      <c r="W24" s="39" t="str">
        <f t="shared" si="11"/>
        <v>Technicians &amp; Trades</v>
      </c>
      <c r="X24" s="45">
        <f t="shared" si="12"/>
        <v>4790</v>
      </c>
      <c r="Y24" s="51">
        <f t="shared" si="13"/>
        <v>12.052133655394524</v>
      </c>
      <c r="AG24" s="49">
        <v>21</v>
      </c>
      <c r="AH24" s="36">
        <v>85</v>
      </c>
      <c r="AI24" s="39" t="s">
        <v>161</v>
      </c>
      <c r="AJ24" s="54">
        <f>VLOOKUP($G$3,Data!$A$5:$EM$87,AH24)</f>
        <v>0</v>
      </c>
      <c r="AK24" s="51">
        <f t="shared" si="5"/>
        <v>8.5000000000000006E-4</v>
      </c>
      <c r="AL24" s="42">
        <f t="shared" si="6"/>
        <v>76</v>
      </c>
      <c r="AM24" s="42" t="str">
        <f t="shared" si="7"/>
        <v xml:space="preserve">Mitchell </v>
      </c>
      <c r="AN24" s="51">
        <f t="shared" si="8"/>
        <v>0.46425939572586589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4745</v>
      </c>
      <c r="U25" s="38">
        <f t="shared" si="9"/>
        <v>4745.0006000000003</v>
      </c>
      <c r="V25" s="50">
        <f t="shared" si="10"/>
        <v>6</v>
      </c>
      <c r="W25" s="39" t="str">
        <f t="shared" si="11"/>
        <v>Sales</v>
      </c>
      <c r="X25" s="45">
        <f t="shared" si="12"/>
        <v>4745</v>
      </c>
      <c r="Y25" s="51">
        <f t="shared" si="13"/>
        <v>11.938909017713366</v>
      </c>
      <c r="AG25" s="49">
        <v>22</v>
      </c>
      <c r="AH25" s="36">
        <v>86</v>
      </c>
      <c r="AI25" s="39" t="s">
        <v>162</v>
      </c>
      <c r="AJ25" s="54">
        <f>VLOOKUP($G$3,Data!$A$5:$EM$87,AH25)</f>
        <v>0.40667336289473044</v>
      </c>
      <c r="AK25" s="51">
        <f t="shared" si="5"/>
        <v>0.40753336289473047</v>
      </c>
      <c r="AL25" s="42">
        <f t="shared" si="6"/>
        <v>24</v>
      </c>
      <c r="AM25" s="42" t="str">
        <f t="shared" si="7"/>
        <v xml:space="preserve">Moorabool </v>
      </c>
      <c r="AN25" s="51">
        <f t="shared" si="8"/>
        <v>0.4428424304840371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1176</v>
      </c>
      <c r="U26" s="38">
        <f t="shared" si="9"/>
        <v>1176.0007000000001</v>
      </c>
      <c r="V26" s="50">
        <f t="shared" si="10"/>
        <v>8</v>
      </c>
      <c r="W26" s="39" t="str">
        <f t="shared" si="11"/>
        <v>Labourers</v>
      </c>
      <c r="X26" s="45">
        <f t="shared" si="12"/>
        <v>2800</v>
      </c>
      <c r="Y26" s="51">
        <f t="shared" si="13"/>
        <v>7.0450885668276966</v>
      </c>
      <c r="AG26" s="49">
        <v>23</v>
      </c>
      <c r="AH26" s="36">
        <v>87</v>
      </c>
      <c r="AI26" s="39" t="s">
        <v>163</v>
      </c>
      <c r="AJ26" s="54">
        <f>VLOOKUP($G$3,Data!$A$5:$EM$87,AH26)</f>
        <v>0</v>
      </c>
      <c r="AK26" s="51">
        <f t="shared" si="5"/>
        <v>8.7000000000000011E-4</v>
      </c>
      <c r="AL26" s="42">
        <f t="shared" si="6"/>
        <v>75</v>
      </c>
      <c r="AM26" s="42" t="str">
        <f t="shared" si="7"/>
        <v xml:space="preserve">Murrindindi </v>
      </c>
      <c r="AN26" s="51">
        <f t="shared" si="8"/>
        <v>0.42256496936403976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2800</v>
      </c>
      <c r="U27" s="38">
        <f t="shared" si="9"/>
        <v>2800.0007999999998</v>
      </c>
      <c r="V27" s="50">
        <f t="shared" si="10"/>
        <v>7</v>
      </c>
      <c r="W27" s="39" t="str">
        <f t="shared" si="11"/>
        <v>Machinery Operators</v>
      </c>
      <c r="X27" s="45">
        <f t="shared" si="12"/>
        <v>1176</v>
      </c>
      <c r="Y27" s="51">
        <f t="shared" si="13"/>
        <v>2.9589371980676327</v>
      </c>
      <c r="AG27" s="49">
        <v>24</v>
      </c>
      <c r="AH27" s="36">
        <v>88</v>
      </c>
      <c r="AI27" s="39" t="s">
        <v>164</v>
      </c>
      <c r="AJ27" s="54">
        <f>VLOOKUP($G$3,Data!$A$5:$EM$87,AH27)</f>
        <v>0.15628488501897744</v>
      </c>
      <c r="AK27" s="51">
        <f t="shared" si="5"/>
        <v>0.15716488501897743</v>
      </c>
      <c r="AL27" s="42">
        <f t="shared" si="6"/>
        <v>34</v>
      </c>
      <c r="AM27" s="42" t="str">
        <f t="shared" si="7"/>
        <v xml:space="preserve">Glen Eira </v>
      </c>
      <c r="AN27" s="51">
        <f t="shared" si="8"/>
        <v>0.40667336289473044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5.793966549499787E-2</v>
      </c>
      <c r="AK28" s="51">
        <f t="shared" si="5"/>
        <v>5.8829665494997872E-2</v>
      </c>
      <c r="AL28" s="42">
        <f t="shared" si="6"/>
        <v>49</v>
      </c>
      <c r="AM28" s="42" t="str">
        <f t="shared" si="7"/>
        <v xml:space="preserve">Bayside </v>
      </c>
      <c r="AN28" s="51">
        <f t="shared" si="8"/>
        <v>0.39838195636185342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0.23326210826210828</v>
      </c>
      <c r="AK29" s="51">
        <f t="shared" si="5"/>
        <v>0.23416210826210829</v>
      </c>
      <c r="AL29" s="42">
        <f t="shared" si="6"/>
        <v>29</v>
      </c>
      <c r="AM29" s="42" t="str">
        <f t="shared" si="7"/>
        <v xml:space="preserve">Nillumbik </v>
      </c>
      <c r="AN29" s="51">
        <f t="shared" si="8"/>
        <v>0.36144578313253012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73</v>
      </c>
      <c r="U30" s="50">
        <f t="shared" ref="U30:U48" si="14">T30+0.00001*Q30</f>
        <v>73.000010000000003</v>
      </c>
      <c r="V30" s="50">
        <f>RANK(U30,U$30:U$48)</f>
        <v>18</v>
      </c>
      <c r="W30" s="39" t="str">
        <f>VLOOKUP(MATCH(Q30,V$30:V$48,0),$Q$30:$T$48,3)</f>
        <v>Retail Trade</v>
      </c>
      <c r="X30" s="45">
        <f>VLOOKUP(MATCH(Q30,V$30:V$48,0),$Q$30:$T$48,4)</f>
        <v>5363</v>
      </c>
      <c r="Y30" s="51">
        <f>X30/SUM(X$30:X$48)*100</f>
        <v>13.759749589490969</v>
      </c>
      <c r="AG30" s="49">
        <v>27</v>
      </c>
      <c r="AH30" s="36">
        <v>91</v>
      </c>
      <c r="AI30" s="39" t="s">
        <v>255</v>
      </c>
      <c r="AJ30" s="54">
        <f>VLOOKUP($G$3,Data!$A$5:$EM$87,AH30)</f>
        <v>0.22859677405597212</v>
      </c>
      <c r="AK30" s="51">
        <f t="shared" si="5"/>
        <v>0.22950677405597211</v>
      </c>
      <c r="AL30" s="42">
        <f t="shared" si="6"/>
        <v>30</v>
      </c>
      <c r="AM30" s="42" t="str">
        <f t="shared" si="7"/>
        <v xml:space="preserve">Kingston </v>
      </c>
      <c r="AN30" s="51">
        <f t="shared" si="8"/>
        <v>0.28284627605796542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58</v>
      </c>
      <c r="U31" s="50">
        <f t="shared" si="14"/>
        <v>58.000019999999999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5329</v>
      </c>
      <c r="Y31" s="51">
        <f t="shared" ref="Y31:Y48" si="18">X31/SUM(X$30:X$48)*100</f>
        <v>13.672516420361248</v>
      </c>
      <c r="AG31" s="49">
        <v>28</v>
      </c>
      <c r="AH31" s="36">
        <v>92</v>
      </c>
      <c r="AI31" s="39" t="s">
        <v>256</v>
      </c>
      <c r="AJ31" s="54">
        <f>VLOOKUP($G$3,Data!$A$5:$EM$87,AH31)</f>
        <v>8.3957633686385952E-2</v>
      </c>
      <c r="AK31" s="51">
        <f t="shared" si="5"/>
        <v>8.4877633686385956E-2</v>
      </c>
      <c r="AL31" s="42">
        <f t="shared" si="6"/>
        <v>43</v>
      </c>
      <c r="AM31" s="42" t="str">
        <f t="shared" si="7"/>
        <v xml:space="preserve">Knox </v>
      </c>
      <c r="AN31" s="51">
        <f t="shared" si="8"/>
        <v>0.24249390260996329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1592</v>
      </c>
      <c r="U32" s="50">
        <f t="shared" si="14"/>
        <v>1592.0000299999999</v>
      </c>
      <c r="V32" s="50">
        <f t="shared" si="15"/>
        <v>10</v>
      </c>
      <c r="W32" s="39" t="str">
        <f t="shared" si="16"/>
        <v>Education &amp; Training</v>
      </c>
      <c r="X32" s="45">
        <f t="shared" si="17"/>
        <v>4353</v>
      </c>
      <c r="Y32" s="51">
        <f t="shared" si="18"/>
        <v>11.16841133004926</v>
      </c>
      <c r="AG32" s="49">
        <v>29</v>
      </c>
      <c r="AH32" s="36">
        <v>93</v>
      </c>
      <c r="AI32" s="39" t="s">
        <v>169</v>
      </c>
      <c r="AJ32" s="54">
        <f>VLOOKUP($G$3,Data!$A$5:$EM$87,AH32)</f>
        <v>0.20797882397428627</v>
      </c>
      <c r="AK32" s="51">
        <f t="shared" si="5"/>
        <v>0.20890882397428626</v>
      </c>
      <c r="AL32" s="42">
        <f t="shared" si="6"/>
        <v>31</v>
      </c>
      <c r="AM32" s="42" t="str">
        <f t="shared" si="7"/>
        <v xml:space="preserve">G. Dandenong </v>
      </c>
      <c r="AN32" s="51">
        <f t="shared" si="8"/>
        <v>0.23326210826210828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127</v>
      </c>
      <c r="U33" s="50">
        <f t="shared" si="14"/>
        <v>127.00004</v>
      </c>
      <c r="V33" s="50">
        <f t="shared" si="15"/>
        <v>17</v>
      </c>
      <c r="W33" s="39" t="str">
        <f t="shared" si="16"/>
        <v>Public Admin &amp; Safety</v>
      </c>
      <c r="X33" s="45">
        <f t="shared" si="17"/>
        <v>3955</v>
      </c>
      <c r="Y33" s="51">
        <f t="shared" si="18"/>
        <v>10.147270114942529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74</v>
      </c>
      <c r="AM33" s="42" t="str">
        <f t="shared" si="7"/>
        <v xml:space="preserve">G. Geelong </v>
      </c>
      <c r="AN33" s="51">
        <f t="shared" si="8"/>
        <v>0.22859677405597212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3047</v>
      </c>
      <c r="U34" s="50">
        <f t="shared" si="14"/>
        <v>3047.0000500000001</v>
      </c>
      <c r="V34" s="50">
        <f t="shared" si="15"/>
        <v>6</v>
      </c>
      <c r="W34" s="39" t="str">
        <f t="shared" si="16"/>
        <v>Accommodation &amp; Food</v>
      </c>
      <c r="X34" s="45">
        <f t="shared" si="17"/>
        <v>3377</v>
      </c>
      <c r="Y34" s="51">
        <f t="shared" si="18"/>
        <v>8.6643062397372734</v>
      </c>
      <c r="AG34" s="49">
        <v>31</v>
      </c>
      <c r="AH34" s="36">
        <v>95</v>
      </c>
      <c r="AI34" s="39" t="s">
        <v>171</v>
      </c>
      <c r="AJ34" s="54">
        <f>VLOOKUP($G$3,Data!$A$5:$EM$87,AH34)</f>
        <v>2.3651429512154971</v>
      </c>
      <c r="AK34" s="51">
        <f t="shared" si="5"/>
        <v>2.3660929512154971</v>
      </c>
      <c r="AL34" s="42">
        <f t="shared" si="6"/>
        <v>9</v>
      </c>
      <c r="AM34" s="42" t="str">
        <f t="shared" si="7"/>
        <v xml:space="preserve">Hepburn </v>
      </c>
      <c r="AN34" s="51">
        <f t="shared" si="8"/>
        <v>0.20797882397428627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640</v>
      </c>
      <c r="U35" s="50">
        <f t="shared" si="14"/>
        <v>640.00005999999996</v>
      </c>
      <c r="V35" s="50">
        <f t="shared" si="15"/>
        <v>15</v>
      </c>
      <c r="W35" s="39" t="str">
        <f t="shared" si="16"/>
        <v>Construction</v>
      </c>
      <c r="X35" s="45">
        <f t="shared" si="17"/>
        <v>3047</v>
      </c>
      <c r="Y35" s="51">
        <f t="shared" si="18"/>
        <v>7.8176313628899834</v>
      </c>
      <c r="AG35" s="49">
        <v>32</v>
      </c>
      <c r="AH35" s="36">
        <v>96</v>
      </c>
      <c r="AI35" s="39" t="s">
        <v>172</v>
      </c>
      <c r="AJ35" s="54">
        <f>VLOOKUP($G$3,Data!$A$5:$EM$87,AH35)</f>
        <v>8.244023083264633E-2</v>
      </c>
      <c r="AK35" s="51">
        <f t="shared" si="5"/>
        <v>8.3400230832646333E-2</v>
      </c>
      <c r="AL35" s="42">
        <f t="shared" si="6"/>
        <v>44</v>
      </c>
      <c r="AM35" s="42" t="str">
        <f t="shared" si="7"/>
        <v xml:space="preserve">Maroondah </v>
      </c>
      <c r="AN35" s="51">
        <f t="shared" si="8"/>
        <v>0.19845549851158378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5363</v>
      </c>
      <c r="U36" s="50">
        <f t="shared" si="14"/>
        <v>5363.0000700000001</v>
      </c>
      <c r="V36" s="50">
        <f t="shared" si="15"/>
        <v>1</v>
      </c>
      <c r="W36" s="39" t="str">
        <f t="shared" si="16"/>
        <v>Professional &amp; Tech</v>
      </c>
      <c r="X36" s="45">
        <f t="shared" si="17"/>
        <v>2923</v>
      </c>
      <c r="Y36" s="51">
        <f t="shared" si="18"/>
        <v>7.4994868637110006</v>
      </c>
      <c r="AG36" s="49">
        <v>33</v>
      </c>
      <c r="AH36" s="36">
        <v>97</v>
      </c>
      <c r="AI36" s="39" t="s">
        <v>173</v>
      </c>
      <c r="AJ36" s="54">
        <f>VLOOKUP($G$3,Data!$A$5:$EM$87,AH36)</f>
        <v>4.3836422477199175</v>
      </c>
      <c r="AK36" s="51">
        <f t="shared" si="5"/>
        <v>4.3846122477199172</v>
      </c>
      <c r="AL36" s="42">
        <f t="shared" si="6"/>
        <v>5</v>
      </c>
      <c r="AM36" s="42" t="str">
        <f t="shared" si="7"/>
        <v xml:space="preserve">Mount Alexander </v>
      </c>
      <c r="AN36" s="51">
        <f t="shared" si="8"/>
        <v>0.15706806282722513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3377</v>
      </c>
      <c r="U37" s="50">
        <f t="shared" si="14"/>
        <v>3377.0000799999998</v>
      </c>
      <c r="V37" s="50">
        <f t="shared" si="15"/>
        <v>5</v>
      </c>
      <c r="W37" s="39" t="str">
        <f t="shared" si="16"/>
        <v>Transport, Post, Warehouse</v>
      </c>
      <c r="X37" s="45">
        <f t="shared" si="17"/>
        <v>1940</v>
      </c>
      <c r="Y37" s="51">
        <f t="shared" si="18"/>
        <v>4.9774220032840724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73</v>
      </c>
      <c r="AM37" s="42" t="str">
        <f t="shared" si="7"/>
        <v xml:space="preserve">Golden Plains </v>
      </c>
      <c r="AN37" s="51">
        <f t="shared" si="8"/>
        <v>0.15628488501897744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1940</v>
      </c>
      <c r="U38" s="50">
        <f t="shared" si="14"/>
        <v>1940.00009</v>
      </c>
      <c r="V38" s="50">
        <f t="shared" si="15"/>
        <v>8</v>
      </c>
      <c r="W38" s="39" t="str">
        <f t="shared" si="16"/>
        <v>Other Services</v>
      </c>
      <c r="X38" s="45">
        <f t="shared" si="17"/>
        <v>1912</v>
      </c>
      <c r="Y38" s="51">
        <f t="shared" si="18"/>
        <v>4.9055829228243022</v>
      </c>
      <c r="AG38" s="49">
        <v>35</v>
      </c>
      <c r="AH38" s="36">
        <v>99</v>
      </c>
      <c r="AI38" s="39" t="s">
        <v>175</v>
      </c>
      <c r="AJ38" s="54">
        <f>VLOOKUP($G$3,Data!$A$5:$EM$87,AH38)</f>
        <v>0.28284627605796542</v>
      </c>
      <c r="AK38" s="51">
        <f t="shared" si="5"/>
        <v>0.28383627605796541</v>
      </c>
      <c r="AL38" s="42">
        <f t="shared" si="6"/>
        <v>27</v>
      </c>
      <c r="AM38" s="42" t="str">
        <f t="shared" si="7"/>
        <v xml:space="preserve">Ballarat </v>
      </c>
      <c r="AN38" s="51">
        <f t="shared" si="8"/>
        <v>0.12091223631831541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336</v>
      </c>
      <c r="U39" s="50">
        <f t="shared" si="14"/>
        <v>336.00009999999997</v>
      </c>
      <c r="V39" s="50">
        <f t="shared" si="15"/>
        <v>16</v>
      </c>
      <c r="W39" s="39" t="str">
        <f t="shared" si="16"/>
        <v>Manufacturing</v>
      </c>
      <c r="X39" s="45">
        <f t="shared" si="17"/>
        <v>1592</v>
      </c>
      <c r="Y39" s="51">
        <f t="shared" si="18"/>
        <v>4.0845648604269291</v>
      </c>
      <c r="AG39" s="49">
        <v>36</v>
      </c>
      <c r="AH39" s="36">
        <v>100</v>
      </c>
      <c r="AI39" s="39" t="s">
        <v>176</v>
      </c>
      <c r="AJ39" s="54">
        <f>VLOOKUP($G$3,Data!$A$5:$EM$87,AH39)</f>
        <v>0.24249390260996329</v>
      </c>
      <c r="AK39" s="51">
        <f t="shared" si="5"/>
        <v>0.24349390260996329</v>
      </c>
      <c r="AL39" s="42">
        <f t="shared" si="6"/>
        <v>28</v>
      </c>
      <c r="AM39" s="42" t="str">
        <f t="shared" si="7"/>
        <v xml:space="preserve">Strathbogie </v>
      </c>
      <c r="AN39" s="51">
        <f t="shared" si="8"/>
        <v>9.9304865938430978E-2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1227</v>
      </c>
      <c r="U40" s="50">
        <f t="shared" si="14"/>
        <v>1227.0001099999999</v>
      </c>
      <c r="V40" s="50">
        <f t="shared" si="15"/>
        <v>12</v>
      </c>
      <c r="W40" s="39" t="str">
        <f t="shared" si="16"/>
        <v>Admin &amp; Support</v>
      </c>
      <c r="X40" s="45">
        <f t="shared" si="17"/>
        <v>1280</v>
      </c>
      <c r="Y40" s="51">
        <f t="shared" si="18"/>
        <v>3.284072249589491</v>
      </c>
      <c r="AG40" s="49">
        <v>37</v>
      </c>
      <c r="AH40" s="36">
        <v>101</v>
      </c>
      <c r="AI40" s="39" t="s">
        <v>177</v>
      </c>
      <c r="AJ40" s="54">
        <f>VLOOKUP($G$3,Data!$A$5:$EM$87,AH40)</f>
        <v>5.6772342904951145E-2</v>
      </c>
      <c r="AK40" s="51">
        <f t="shared" si="5"/>
        <v>5.7782342904951142E-2</v>
      </c>
      <c r="AL40" s="42">
        <f t="shared" si="6"/>
        <v>51</v>
      </c>
      <c r="AM40" s="42" t="str">
        <f t="shared" si="7"/>
        <v xml:space="preserve">Bass Coast </v>
      </c>
      <c r="AN40" s="51">
        <f t="shared" si="8"/>
        <v>9.540467482906663E-2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663</v>
      </c>
      <c r="U41" s="50">
        <f t="shared" si="14"/>
        <v>663.00012000000004</v>
      </c>
      <c r="V41" s="50">
        <f t="shared" si="15"/>
        <v>14</v>
      </c>
      <c r="W41" s="39" t="str">
        <f t="shared" si="16"/>
        <v>Financial &amp; Insurance</v>
      </c>
      <c r="X41" s="45">
        <f t="shared" si="17"/>
        <v>1227</v>
      </c>
      <c r="Y41" s="51">
        <f t="shared" si="18"/>
        <v>3.1480911330049257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72</v>
      </c>
      <c r="AM41" s="42" t="str">
        <f t="shared" si="7"/>
        <v xml:space="preserve">Frankston </v>
      </c>
      <c r="AN41" s="51">
        <f t="shared" si="8"/>
        <v>9.0709074767437378E-2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2923</v>
      </c>
      <c r="U42" s="50">
        <f t="shared" si="14"/>
        <v>2923.0001299999999</v>
      </c>
      <c r="V42" s="50">
        <f t="shared" si="15"/>
        <v>7</v>
      </c>
      <c r="W42" s="39" t="str">
        <f t="shared" si="16"/>
        <v>Arts &amp; Recreation</v>
      </c>
      <c r="X42" s="45">
        <f t="shared" si="17"/>
        <v>781</v>
      </c>
      <c r="Y42" s="51">
        <f t="shared" si="18"/>
        <v>2.0037972085385878</v>
      </c>
      <c r="AG42" s="49">
        <v>39</v>
      </c>
      <c r="AH42" s="36">
        <v>103</v>
      </c>
      <c r="AI42" s="39" t="s">
        <v>179</v>
      </c>
      <c r="AJ42" s="54">
        <f>VLOOKUP($G$3,Data!$A$5:$EM$87,AH42)</f>
        <v>0.83738174379953978</v>
      </c>
      <c r="AK42" s="51">
        <f t="shared" si="5"/>
        <v>0.83841174379953975</v>
      </c>
      <c r="AL42" s="42">
        <f t="shared" si="6"/>
        <v>17</v>
      </c>
      <c r="AM42" s="42" t="str">
        <f t="shared" si="7"/>
        <v xml:space="preserve">Moira </v>
      </c>
      <c r="AN42" s="51">
        <f t="shared" si="8"/>
        <v>8.9883151902526714E-2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1280</v>
      </c>
      <c r="U43" s="50">
        <f t="shared" si="14"/>
        <v>1280.0001400000001</v>
      </c>
      <c r="V43" s="50">
        <f t="shared" si="15"/>
        <v>11</v>
      </c>
      <c r="W43" s="39" t="str">
        <f t="shared" si="16"/>
        <v>Rental, Hiring &amp; Real Estate</v>
      </c>
      <c r="X43" s="45">
        <f t="shared" si="17"/>
        <v>663</v>
      </c>
      <c r="Y43" s="51">
        <f t="shared" si="18"/>
        <v>1.7010467980295565</v>
      </c>
      <c r="AG43" s="49">
        <v>40</v>
      </c>
      <c r="AH43" s="36">
        <v>104</v>
      </c>
      <c r="AI43" s="39" t="s">
        <v>180</v>
      </c>
      <c r="AJ43" s="54">
        <f>VLOOKUP($G$3,Data!$A$5:$EM$87,AH43)</f>
        <v>0.52080045451676038</v>
      </c>
      <c r="AK43" s="51">
        <f t="shared" si="5"/>
        <v>0.52184045451676042</v>
      </c>
      <c r="AL43" s="42">
        <f t="shared" si="6"/>
        <v>18</v>
      </c>
      <c r="AM43" s="42" t="str">
        <f t="shared" si="7"/>
        <v xml:space="preserve">Yarra Ranges </v>
      </c>
      <c r="AN43" s="51">
        <f t="shared" si="8"/>
        <v>8.8556310744094396E-2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3955</v>
      </c>
      <c r="U44" s="50">
        <f t="shared" si="14"/>
        <v>3955.0001499999998</v>
      </c>
      <c r="V44" s="50">
        <f t="shared" si="15"/>
        <v>4</v>
      </c>
      <c r="W44" s="39" t="str">
        <f t="shared" si="16"/>
        <v>Wholesale Trade</v>
      </c>
      <c r="X44" s="45">
        <f t="shared" si="17"/>
        <v>640</v>
      </c>
      <c r="Y44" s="51">
        <f t="shared" si="18"/>
        <v>1.6420361247947455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71</v>
      </c>
      <c r="AM44" s="42" t="str">
        <f t="shared" si="7"/>
        <v xml:space="preserve">Casey </v>
      </c>
      <c r="AN44" s="51">
        <f t="shared" si="8"/>
        <v>8.6596982522045632E-2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4353</v>
      </c>
      <c r="U45" s="50">
        <f t="shared" si="14"/>
        <v>4353.0001599999996</v>
      </c>
      <c r="V45" s="50">
        <f t="shared" si="15"/>
        <v>3</v>
      </c>
      <c r="W45" s="39" t="str">
        <f t="shared" si="16"/>
        <v>Info. Media &amp; Telecom.</v>
      </c>
      <c r="X45" s="45">
        <f t="shared" si="17"/>
        <v>336</v>
      </c>
      <c r="Y45" s="51">
        <f t="shared" si="18"/>
        <v>0.86206896551724133</v>
      </c>
      <c r="AG45" s="49">
        <v>42</v>
      </c>
      <c r="AH45" s="36">
        <v>106</v>
      </c>
      <c r="AI45" s="39" t="s">
        <v>182</v>
      </c>
      <c r="AJ45" s="54">
        <f>VLOOKUP($G$3,Data!$A$5:$EM$87,AH45)</f>
        <v>7.0679456058070746</v>
      </c>
      <c r="AK45" s="51">
        <f t="shared" si="5"/>
        <v>7.0690056058070745</v>
      </c>
      <c r="AL45" s="42">
        <f t="shared" si="6"/>
        <v>2</v>
      </c>
      <c r="AM45" s="42" t="str">
        <f t="shared" si="7"/>
        <v xml:space="preserve">Surf Coast </v>
      </c>
      <c r="AN45" s="51">
        <f t="shared" si="8"/>
        <v>8.5331512927724215E-2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5329</v>
      </c>
      <c r="U46" s="50">
        <f t="shared" si="14"/>
        <v>5329.0001700000003</v>
      </c>
      <c r="V46" s="50">
        <f t="shared" si="15"/>
        <v>2</v>
      </c>
      <c r="W46" s="39" t="str">
        <f t="shared" si="16"/>
        <v>Electricity, Gas, Water, Waste</v>
      </c>
      <c r="X46" s="45">
        <f t="shared" si="17"/>
        <v>127</v>
      </c>
      <c r="Y46" s="51">
        <f t="shared" si="18"/>
        <v>0.32584154351395728</v>
      </c>
      <c r="AG46" s="49">
        <v>43</v>
      </c>
      <c r="AH46" s="36">
        <v>107</v>
      </c>
      <c r="AI46" s="39" t="s">
        <v>183</v>
      </c>
      <c r="AJ46" s="54">
        <f>VLOOKUP($G$3,Data!$A$5:$EM$87,AH46)</f>
        <v>0.19845549851158378</v>
      </c>
      <c r="AK46" s="51">
        <f t="shared" si="5"/>
        <v>0.19952549851158377</v>
      </c>
      <c r="AL46" s="42">
        <f t="shared" si="6"/>
        <v>32</v>
      </c>
      <c r="AM46" s="42" t="str">
        <f t="shared" si="7"/>
        <v xml:space="preserve">G. Shepparton </v>
      </c>
      <c r="AN46" s="51">
        <f t="shared" si="8"/>
        <v>8.3957633686385952E-2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781</v>
      </c>
      <c r="U47" s="50">
        <f t="shared" si="14"/>
        <v>781.00018</v>
      </c>
      <c r="V47" s="50">
        <f t="shared" si="15"/>
        <v>13</v>
      </c>
      <c r="W47" s="39" t="str">
        <f t="shared" si="16"/>
        <v>Agriculture</v>
      </c>
      <c r="X47" s="45">
        <f t="shared" si="17"/>
        <v>73</v>
      </c>
      <c r="Y47" s="51">
        <f t="shared" si="18"/>
        <v>0.18729474548440067</v>
      </c>
      <c r="AG47" s="49">
        <v>44</v>
      </c>
      <c r="AH47" s="36">
        <v>108</v>
      </c>
      <c r="AI47" s="39" t="s">
        <v>184</v>
      </c>
      <c r="AJ47" s="54">
        <f>VLOOKUP($G$3,Data!$A$5:$EM$87,AH47)</f>
        <v>3.8277841468404272</v>
      </c>
      <c r="AK47" s="51">
        <f t="shared" si="5"/>
        <v>3.8288641468404272</v>
      </c>
      <c r="AL47" s="42">
        <f t="shared" si="6"/>
        <v>6</v>
      </c>
      <c r="AM47" s="42" t="str">
        <f t="shared" si="7"/>
        <v xml:space="preserve">Horsham </v>
      </c>
      <c r="AN47" s="51">
        <f t="shared" si="8"/>
        <v>8.244023083264633E-2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1912</v>
      </c>
      <c r="U48" s="50">
        <f t="shared" si="14"/>
        <v>1912.00019</v>
      </c>
      <c r="V48" s="50">
        <f t="shared" si="15"/>
        <v>9</v>
      </c>
      <c r="W48" s="39" t="str">
        <f t="shared" si="16"/>
        <v>Mining</v>
      </c>
      <c r="X48" s="45">
        <f t="shared" si="17"/>
        <v>58</v>
      </c>
      <c r="Y48" s="51">
        <f t="shared" si="18"/>
        <v>0.14880952380952381</v>
      </c>
      <c r="AG48" s="49">
        <v>45</v>
      </c>
      <c r="AH48" s="36">
        <v>109</v>
      </c>
      <c r="AI48" s="39" t="s">
        <v>185</v>
      </c>
      <c r="AJ48" s="54">
        <f>VLOOKUP($G$3,Data!$A$5:$EM$87,AH48)</f>
        <v>1.820020222446916</v>
      </c>
      <c r="AK48" s="51">
        <f t="shared" si="5"/>
        <v>1.821110222446916</v>
      </c>
      <c r="AL48" s="42">
        <f t="shared" si="6"/>
        <v>11</v>
      </c>
      <c r="AM48" s="42" t="str">
        <f t="shared" si="7"/>
        <v xml:space="preserve">Cardinia </v>
      </c>
      <c r="AN48" s="51">
        <f t="shared" si="8"/>
        <v>7.0083781975725526E-2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3.1517334533993697E-2</v>
      </c>
      <c r="AK49" s="51">
        <f t="shared" si="5"/>
        <v>3.2617334533993694E-2</v>
      </c>
      <c r="AL49" s="42">
        <f t="shared" si="6"/>
        <v>57</v>
      </c>
      <c r="AM49" s="42" t="str">
        <f t="shared" si="7"/>
        <v xml:space="preserve">Southern Grampians </v>
      </c>
      <c r="AN49" s="51">
        <f t="shared" si="8"/>
        <v>6.5513626834381555E-2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0.46425939572586589</v>
      </c>
      <c r="AK50" s="51">
        <f t="shared" si="5"/>
        <v>0.46536939572586589</v>
      </c>
      <c r="AL50" s="42">
        <f t="shared" si="6"/>
        <v>21</v>
      </c>
      <c r="AM50" s="42" t="str">
        <f t="shared" si="7"/>
        <v>Mornington Pen.</v>
      </c>
      <c r="AN50" s="51">
        <f t="shared" si="8"/>
        <v>6.3794203348333592E-2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8.9883151902526714E-2</v>
      </c>
      <c r="AK51" s="51">
        <f t="shared" si="5"/>
        <v>9.100315190252671E-2</v>
      </c>
      <c r="AL51" s="42">
        <f t="shared" si="6"/>
        <v>39</v>
      </c>
      <c r="AM51" s="42" t="str">
        <f t="shared" si="7"/>
        <v xml:space="preserve">Campaspe </v>
      </c>
      <c r="AN51" s="51">
        <f t="shared" si="8"/>
        <v>6.1783483215487059E-2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0.48076087145514923</v>
      </c>
      <c r="AK52" s="51">
        <f t="shared" si="5"/>
        <v>0.48189087145514925</v>
      </c>
      <c r="AL52" s="42">
        <f t="shared" si="6"/>
        <v>19</v>
      </c>
      <c r="AM52" s="42" t="str">
        <f t="shared" si="7"/>
        <v xml:space="preserve">G. Bendigo </v>
      </c>
      <c r="AN52" s="51">
        <f t="shared" si="8"/>
        <v>5.793966549499787E-2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35.212771239882812</v>
      </c>
      <c r="AK53" s="51">
        <f t="shared" si="5"/>
        <v>35.213911239882812</v>
      </c>
      <c r="AL53" s="42">
        <f t="shared" si="6"/>
        <v>1</v>
      </c>
      <c r="AM53" s="42" t="str">
        <f t="shared" si="7"/>
        <v xml:space="preserve">Ararat </v>
      </c>
      <c r="AN53" s="51">
        <f t="shared" si="8"/>
        <v>5.7803468208092491E-2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0.4428424304840371</v>
      </c>
      <c r="AK54" s="51">
        <f t="shared" si="5"/>
        <v>0.44399243048403708</v>
      </c>
      <c r="AL54" s="42">
        <f t="shared" si="6"/>
        <v>22</v>
      </c>
      <c r="AM54" s="42" t="str">
        <f t="shared" si="7"/>
        <v xml:space="preserve">Latrobe </v>
      </c>
      <c r="AN54" s="51">
        <f t="shared" si="8"/>
        <v>5.6772342904951145E-2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5.1686158737368002</v>
      </c>
      <c r="AK55" s="51">
        <f t="shared" si="5"/>
        <v>5.1697758737367998</v>
      </c>
      <c r="AL55" s="42">
        <f t="shared" si="6"/>
        <v>3</v>
      </c>
      <c r="AM55" s="42" t="str">
        <f t="shared" si="7"/>
        <v xml:space="preserve">Benalla </v>
      </c>
      <c r="AN55" s="51">
        <f t="shared" si="8"/>
        <v>5.0658561296859174E-2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6.3794203348333592E-2</v>
      </c>
      <c r="AK56" s="51">
        <f t="shared" si="5"/>
        <v>6.4964203348333596E-2</v>
      </c>
      <c r="AL56" s="42">
        <f t="shared" si="6"/>
        <v>47</v>
      </c>
      <c r="AM56" s="42" t="str">
        <f t="shared" si="7"/>
        <v xml:space="preserve">Wellington </v>
      </c>
      <c r="AN56" s="51">
        <f t="shared" si="8"/>
        <v>4.5727350671620468E-2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0.15706806282722513</v>
      </c>
      <c r="AK57" s="51">
        <f t="shared" si="5"/>
        <v>0.15824806282722512</v>
      </c>
      <c r="AL57" s="42">
        <f t="shared" si="6"/>
        <v>33</v>
      </c>
      <c r="AM57" s="42" t="str">
        <f t="shared" si="7"/>
        <v xml:space="preserve">South Gippsland </v>
      </c>
      <c r="AN57" s="51">
        <f t="shared" si="8"/>
        <v>4.3047783039173483E-2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Corangamite </v>
      </c>
      <c r="AN58" s="51">
        <f t="shared" si="8"/>
        <v>4.100601421541826E-2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0.42256496936403976</v>
      </c>
      <c r="AK59" s="51">
        <f t="shared" si="5"/>
        <v>0.42376496936403973</v>
      </c>
      <c r="AL59" s="42">
        <f t="shared" si="6"/>
        <v>23</v>
      </c>
      <c r="AM59" s="42" t="str">
        <f t="shared" si="7"/>
        <v xml:space="preserve">Baw Baw </v>
      </c>
      <c r="AN59" s="51">
        <f t="shared" si="8"/>
        <v>4.1027745012564752E-2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0.36144578313253012</v>
      </c>
      <c r="AK60" s="51">
        <f t="shared" si="5"/>
        <v>0.36265578313253011</v>
      </c>
      <c r="AL60" s="42">
        <f t="shared" si="6"/>
        <v>26</v>
      </c>
      <c r="AM60" s="42" t="str">
        <f t="shared" si="7"/>
        <v xml:space="preserve">Mildura </v>
      </c>
      <c r="AN60" s="51">
        <f t="shared" si="8"/>
        <v>3.1517334533993697E-2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2.4162354294077675</v>
      </c>
      <c r="AK62" s="51">
        <f t="shared" si="5"/>
        <v>2.4174654294077675</v>
      </c>
      <c r="AL62" s="42">
        <f t="shared" si="6"/>
        <v>8</v>
      </c>
      <c r="AM62" s="42" t="str">
        <f t="shared" si="7"/>
        <v xml:space="preserve">Wodonga </v>
      </c>
      <c r="AN62" s="51">
        <f t="shared" si="8"/>
        <v>1.9893899204244031E-2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1.7008731148656312E-2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4.3047783039173483E-2</v>
      </c>
      <c r="AK65" s="51">
        <f t="shared" si="5"/>
        <v>4.430778303917348E-2</v>
      </c>
      <c r="AL65" s="42">
        <f t="shared" si="6"/>
        <v>54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6.5513626834381555E-2</v>
      </c>
      <c r="AK66" s="51">
        <f t="shared" si="5"/>
        <v>6.6783626834381549E-2</v>
      </c>
      <c r="AL66" s="42">
        <f t="shared" si="6"/>
        <v>46</v>
      </c>
      <c r="AM66" s="42" t="str">
        <f t="shared" si="7"/>
        <v xml:space="preserve">Warrnambool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1.0583333333333333</v>
      </c>
      <c r="AK67" s="51">
        <f t="shared" si="5"/>
        <v>1.0596133333333333</v>
      </c>
      <c r="AL67" s="42">
        <f t="shared" si="6"/>
        <v>15</v>
      </c>
      <c r="AM67" s="42" t="str">
        <f t="shared" si="7"/>
        <v xml:space="preserve">Wangaratta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9.9304865938430978E-2</v>
      </c>
      <c r="AK68" s="51">
        <f t="shared" si="5"/>
        <v>0.10059486593843098</v>
      </c>
      <c r="AL68" s="42">
        <f t="shared" si="6"/>
        <v>36</v>
      </c>
      <c r="AM68" s="42" t="str">
        <f t="shared" si="7"/>
        <v xml:space="preserve">Towong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8.5331512927724215E-2</v>
      </c>
      <c r="AK69" s="51">
        <f t="shared" ref="AK69:AK82" si="19">AJ69+0.00001*AH69</f>
        <v>8.6631512927724211E-2</v>
      </c>
      <c r="AL69" s="42">
        <f t="shared" ref="AL69:AL82" si="20">RANK(AK69,AK$4:AK$82)</f>
        <v>42</v>
      </c>
      <c r="AM69" s="42" t="str">
        <f t="shared" ref="AM69:AM82" si="21">VLOOKUP(MATCH(AG69,AL$4:AL$82,0),$AG$4:$AJ$82,3)</f>
        <v xml:space="preserve">Swan Hill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0</v>
      </c>
      <c r="AK70" s="51">
        <f t="shared" si="19"/>
        <v>1.3100000000000002E-3</v>
      </c>
      <c r="AL70" s="42">
        <f t="shared" si="20"/>
        <v>66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65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0</v>
      </c>
      <c r="AK72" s="51">
        <f t="shared" si="19"/>
        <v>1.33E-3</v>
      </c>
      <c r="AL72" s="42">
        <f t="shared" si="20"/>
        <v>64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0</v>
      </c>
      <c r="AK73" s="51">
        <f t="shared" si="19"/>
        <v>1.34E-3</v>
      </c>
      <c r="AL73" s="42">
        <f t="shared" si="20"/>
        <v>63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4.5727350671620468E-2</v>
      </c>
      <c r="AK74" s="51">
        <f t="shared" si="19"/>
        <v>4.7077350671620465E-2</v>
      </c>
      <c r="AL74" s="42">
        <f t="shared" si="20"/>
        <v>53</v>
      </c>
      <c r="AM74" s="42" t="str">
        <f t="shared" si="21"/>
        <v xml:space="preserve">Mansfield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Loddon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0.47015590802237295</v>
      </c>
      <c r="AK76" s="51">
        <f t="shared" si="19"/>
        <v>0.47152590802237293</v>
      </c>
      <c r="AL76" s="42">
        <f t="shared" si="20"/>
        <v>20</v>
      </c>
      <c r="AM76" s="42" t="str">
        <f t="shared" si="21"/>
        <v xml:space="preserve">Indigo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1.5682895303748383</v>
      </c>
      <c r="AK77" s="51">
        <f t="shared" si="19"/>
        <v>1.5696695303748383</v>
      </c>
      <c r="AL77" s="42">
        <f t="shared" si="20"/>
        <v>12</v>
      </c>
      <c r="AM77" s="42" t="str">
        <f t="shared" si="21"/>
        <v xml:space="preserve">Hindmarsh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1.9893899204244031E-2</v>
      </c>
      <c r="AK78" s="51">
        <f t="shared" si="19"/>
        <v>2.128389920424403E-2</v>
      </c>
      <c r="AL78" s="42">
        <f t="shared" si="20"/>
        <v>59</v>
      </c>
      <c r="AM78" s="42" t="str">
        <f t="shared" si="21"/>
        <v xml:space="preserve">Glenelg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1.4607257694074414</v>
      </c>
      <c r="AK79" s="51">
        <f t="shared" si="19"/>
        <v>1.4621257694074414</v>
      </c>
      <c r="AL79" s="42">
        <f t="shared" si="20"/>
        <v>13</v>
      </c>
      <c r="AM79" s="42" t="str">
        <f t="shared" si="21"/>
        <v xml:space="preserve">Gannawarra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2.5231858865700003</v>
      </c>
      <c r="AK80" s="51">
        <f t="shared" si="19"/>
        <v>2.5245958865700002</v>
      </c>
      <c r="AL80" s="42">
        <f t="shared" si="20"/>
        <v>7</v>
      </c>
      <c r="AM80" s="42" t="str">
        <f t="shared" si="21"/>
        <v xml:space="preserve">Central Goldfields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8.8556310744094396E-2</v>
      </c>
      <c r="AK81" s="51">
        <f t="shared" si="19"/>
        <v>8.9976310744094401E-2</v>
      </c>
      <c r="AL81" s="42">
        <f t="shared" si="20"/>
        <v>40</v>
      </c>
      <c r="AM81" s="42" t="str">
        <f t="shared" si="21"/>
        <v xml:space="preserve">Buloke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Christopher Brown</cp:lastModifiedBy>
  <cp:lastPrinted>2024-03-14T21:51:09Z</cp:lastPrinted>
  <dcterms:created xsi:type="dcterms:W3CDTF">2013-03-19T08:03:16Z</dcterms:created>
  <dcterms:modified xsi:type="dcterms:W3CDTF">2024-05-08T08:17:22Z</dcterms:modified>
</cp:coreProperties>
</file>